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SONGKHLA PORT (new 1)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<sst xmlns="http://schemas.openxmlformats.org/spreadsheetml/2006/main" count="24" uniqueCount="22">
  <si>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MONTH </t>
  </si>
  <si>
    <t xml:space="preserve">TOTAL </t>
  </si>
  <si>
    <t>LADEN</t>
  </si>
  <si>
    <t>EMPTY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</si>
  <si>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</si>
  <si>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</si>
  <si>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</si>
  <si>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</si>
  <si>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</si>
  <si>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</si>
  <si>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</si>
  <si>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</si>
  <si>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</si>
  <si>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</si>
  <si>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</si>
  <si>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</si>
  <si>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</si>
  <si>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OUTBOUND</t>
  </si>
  <si>
    <t xml:space="preserve">                             INBOUND</t>
  </si>
  <si>
    <t>Remark : ข้อมูลนี้จัดทำโดย BSAA</t>
  </si>
  <si>
    <t>Source :- Ctic</t>
  </si>
  <si>
    <t xml:space="preserve">                             CONTAINER INBOUND AND OUTBOUND OF SONGKHLA PORT 2019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</si>
</sst>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;[Red]#,##0"/>
    <numFmt numFmtId="181" formatCode="#,##0_ ;[Red]\-#,##0\ "/>
    <numFmt numFmtId="182" formatCode="#,##0_ ;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4"/>
      <name val="Cordia New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color indexed="12"/>
      <name val="Cordia New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1" fontId="1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right"/>
    </xf>
    <xf numFmtId="41" fontId="1" fillId="33" borderId="14" xfId="0" applyNumberFormat="1" applyFont="1" applyFill="1" applyBorder="1" applyAlignment="1">
      <alignment horizontal="center"/>
    </xf>
    <xf numFmtId="41" fontId="6" fillId="33" borderId="13" xfId="0" applyNumberFormat="1" applyFont="1" applyFill="1" applyBorder="1" applyAlignment="1">
      <alignment horizontal="left"/>
    </xf>
    <xf numFmtId="41" fontId="6" fillId="33" borderId="14" xfId="0" applyNumberFormat="1" applyFont="1" applyFill="1" applyBorder="1" applyAlignment="1">
      <alignment horizontal="left"/>
    </xf>
    <xf numFmtId="41" fontId="1" fillId="33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6" borderId="0" xfId="0" applyFont="1" applyFill="1" applyBorder="1" applyAlignment="1">
      <alignment/>
    </xf>
    <xf numFmtId="0" fontId="43" fillId="6" borderId="0" xfId="0" applyFont="1" applyFill="1" applyBorder="1" applyAlignment="1">
      <alignment/>
    </xf>
    <xf numFmtId="0" fontId="5" fillId="17" borderId="13" xfId="0" applyFont="1" applyFill="1" applyBorder="1" applyAlignment="1">
      <alignment/>
    </xf>
    <xf numFmtId="0" fontId="5" fillId="17" borderId="14" xfId="0" applyFont="1" applyFill="1" applyBorder="1" applyAlignment="1">
      <alignment/>
    </xf>
    <xf numFmtId="0" fontId="5" fillId="17" borderId="15" xfId="0" applyFont="1" applyFill="1" applyBorder="1" applyAlignment="1">
      <alignment/>
    </xf>
    <xf numFmtId="0" fontId="5" fillId="17" borderId="11" xfId="0" applyFont="1" applyFill="1" applyBorder="1" applyAlignment="1">
      <alignment/>
    </xf>
    <xf numFmtId="0" fontId="5" fillId="5" borderId="16" xfId="0" applyFont="1" applyFill="1" applyBorder="1" applyAlignment="1">
      <alignment horizontal="center"/>
    </xf>
    <xf numFmtId="41" fontId="1" fillId="5" borderId="13" xfId="0" applyNumberFormat="1" applyFont="1" applyFill="1" applyBorder="1" applyAlignment="1">
      <alignment horizontal="right"/>
    </xf>
    <xf numFmtId="41" fontId="1" fillId="5" borderId="14" xfId="0" applyNumberFormat="1" applyFont="1" applyFill="1" applyBorder="1" applyAlignment="1">
      <alignment horizontal="center"/>
    </xf>
    <xf numFmtId="41" fontId="1" fillId="5" borderId="11" xfId="0" applyNumberFormat="1" applyFont="1" applyFill="1" applyBorder="1" applyAlignment="1">
      <alignment horizontal="right"/>
    </xf>
    <xf numFmtId="0" fontId="2" fillId="5" borderId="17" xfId="0" applyFont="1" applyFill="1" applyBorder="1" applyAlignment="1">
      <alignment horizontal="center"/>
    </xf>
    <xf numFmtId="41" fontId="6" fillId="17" borderId="13" xfId="0" applyNumberFormat="1" applyFont="1" applyFill="1" applyBorder="1" applyAlignment="1">
      <alignment horizontal="right"/>
    </xf>
    <xf numFmtId="41" fontId="6" fillId="17" borderId="14" xfId="0" applyNumberFormat="1" applyFont="1" applyFill="1" applyBorder="1" applyAlignment="1">
      <alignment horizontal="center"/>
    </xf>
    <xf numFmtId="41" fontId="6" fillId="17" borderId="15" xfId="0" applyNumberFormat="1" applyFont="1" applyFill="1" applyBorder="1" applyAlignment="1">
      <alignment horizontal="center"/>
    </xf>
    <xf numFmtId="41" fontId="6" fillId="17" borderId="11" xfId="0" applyNumberFormat="1" applyFont="1" applyFill="1" applyBorder="1" applyAlignment="1">
      <alignment horizontal="right"/>
    </xf>
    <xf numFmtId="9" fontId="0" fillId="0" borderId="0" xfId="57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17" borderId="2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5" zoomScaleNormal="75" zoomScalePageLayoutView="0" workbookViewId="0" topLeftCell="A1">
      <selection activeCell="I18" sqref="I18"/>
    </sheetView>
  </sheetViews>
  <sheetFormatPr defaultColWidth="9.140625" defaultRowHeight="21.75"/>
  <cols>
    <col min="1" max="1" width="26.140625" style="0" customWidth="1"/>
    <col min="2" max="2" width="21.8515625" style="0" customWidth="1"/>
    <col min="3" max="3" width="21.421875" style="0" customWidth="1"/>
    <col min="4" max="4" width="21.28125" style="0" customWidth="1"/>
    <col min="5" max="5" width="20.57421875" style="0" customWidth="1"/>
    <col min="6" max="6" width="22.8515625" style="0" customWidth="1"/>
  </cols>
  <sheetData>
    <row r="1" spans="1:6" ht="21.75">
      <c r="A1" s="13" t="s">
        <v>21</v>
      </c>
      <c r="B1" s="3"/>
      <c r="C1" s="4"/>
      <c r="D1" s="4"/>
      <c r="E1" s="4"/>
      <c r="F1" s="2"/>
    </row>
    <row r="2" spans="1:6" ht="22.5" thickBot="1">
      <c r="A2" s="2"/>
      <c r="B2" s="2"/>
      <c r="C2" s="2"/>
      <c r="D2" s="2"/>
      <c r="E2" s="2"/>
      <c r="F2" s="2"/>
    </row>
    <row r="3" spans="1:6" ht="22.5" thickBot="1">
      <c r="A3" s="37" t="s">
        <v>0</v>
      </c>
      <c r="B3" s="33" t="s">
        <v>18</v>
      </c>
      <c r="C3" s="34"/>
      <c r="D3" s="35" t="s">
        <v>17</v>
      </c>
      <c r="E3" s="36"/>
      <c r="F3" s="37" t="s">
        <v>1</v>
      </c>
    </row>
    <row r="4" spans="1:6" ht="22.5" thickBot="1">
      <c r="A4" s="38"/>
      <c r="B4" s="5" t="s">
        <v>2</v>
      </c>
      <c r="C4" s="20" t="s">
        <v>3</v>
      </c>
      <c r="D4" s="7" t="s">
        <v>2</v>
      </c>
      <c r="E4" s="24" t="s">
        <v>3</v>
      </c>
      <c r="F4" s="38"/>
    </row>
    <row r="5" spans="1:7" ht="21.75">
      <c r="A5" s="16" t="s">
        <v>4</v>
      </c>
      <c r="B5" s="10">
        <v>2927</v>
      </c>
      <c r="C5" s="21">
        <v>2831</v>
      </c>
      <c r="D5" s="8">
        <v>5127</v>
      </c>
      <c r="E5" s="21">
        <v>923</v>
      </c>
      <c r="F5" s="25">
        <f aca="true" t="shared" si="0" ref="F5:F15">SUM(B5:E5)</f>
        <v>11808</v>
      </c>
      <c r="G5" s="29"/>
    </row>
    <row r="6" spans="1:7" ht="21.75">
      <c r="A6" s="17" t="s">
        <v>5</v>
      </c>
      <c r="B6" s="11">
        <v>2617</v>
      </c>
      <c r="C6" s="22">
        <v>5021</v>
      </c>
      <c r="D6" s="9">
        <v>6391</v>
      </c>
      <c r="E6" s="22">
        <v>459</v>
      </c>
      <c r="F6" s="26">
        <f t="shared" si="0"/>
        <v>14488</v>
      </c>
      <c r="G6" s="29"/>
    </row>
    <row r="7" spans="1:7" ht="21.75">
      <c r="A7" s="17" t="s">
        <v>6</v>
      </c>
      <c r="B7" s="11">
        <f>(1367*2)+810</f>
        <v>3544</v>
      </c>
      <c r="C7" s="22">
        <f>(2267*2)+1801</f>
        <v>6335</v>
      </c>
      <c r="D7" s="9">
        <f>(2914*2)+2660</f>
        <v>8488</v>
      </c>
      <c r="E7" s="22">
        <f>(410*2)+0</f>
        <v>820</v>
      </c>
      <c r="F7" s="26">
        <f t="shared" si="0"/>
        <v>19187</v>
      </c>
      <c r="G7" s="29"/>
    </row>
    <row r="8" spans="1:7" ht="21.75">
      <c r="A8" s="17" t="s">
        <v>7</v>
      </c>
      <c r="B8" s="11">
        <f>(1051*2)+731</f>
        <v>2833</v>
      </c>
      <c r="C8" s="22">
        <f>(1421*2)+1811</f>
        <v>4653</v>
      </c>
      <c r="D8" s="9">
        <f>(2499*2)+2454</f>
        <v>7452</v>
      </c>
      <c r="E8" s="22">
        <f>(341*2)+26</f>
        <v>708</v>
      </c>
      <c r="F8" s="26">
        <f t="shared" si="0"/>
        <v>15646</v>
      </c>
      <c r="G8" s="29"/>
    </row>
    <row r="9" spans="1:7" ht="21.75">
      <c r="A9" s="17" t="s">
        <v>8</v>
      </c>
      <c r="B9" s="11">
        <f>(849*2)+803</f>
        <v>2501</v>
      </c>
      <c r="C9" s="22">
        <f>(1452*2)+1627</f>
        <v>4531</v>
      </c>
      <c r="D9" s="9">
        <f>(2330*2)+2207</f>
        <v>6867</v>
      </c>
      <c r="E9" s="22">
        <f>(142*2)+6</f>
        <v>290</v>
      </c>
      <c r="F9" s="26">
        <f t="shared" si="0"/>
        <v>14189</v>
      </c>
      <c r="G9" s="29"/>
    </row>
    <row r="10" spans="1:7" ht="21.75">
      <c r="A10" s="17" t="s">
        <v>9</v>
      </c>
      <c r="B10" s="11">
        <f>(941*2)+698</f>
        <v>2580</v>
      </c>
      <c r="C10" s="22">
        <f>(2300*2)+1260</f>
        <v>5860</v>
      </c>
      <c r="D10" s="9">
        <f>(2703*2)+1962</f>
        <v>7368</v>
      </c>
      <c r="E10" s="22">
        <f>(174*2)+16</f>
        <v>364</v>
      </c>
      <c r="F10" s="26">
        <f t="shared" si="0"/>
        <v>16172</v>
      </c>
      <c r="G10" s="29"/>
    </row>
    <row r="11" spans="1:7" ht="21.75">
      <c r="A11" s="17" t="s">
        <v>10</v>
      </c>
      <c r="B11" s="11">
        <f>(972*2)+866</f>
        <v>2810</v>
      </c>
      <c r="C11" s="22">
        <f>(2068*2)+1002</f>
        <v>5138</v>
      </c>
      <c r="D11" s="9">
        <f>(2609*2)+1980</f>
        <v>7198</v>
      </c>
      <c r="E11" s="22">
        <f>(128*2)+141</f>
        <v>397</v>
      </c>
      <c r="F11" s="26">
        <f t="shared" si="0"/>
        <v>15543</v>
      </c>
      <c r="G11" s="29"/>
    </row>
    <row r="12" spans="1:7" ht="21.75">
      <c r="A12" s="17" t="s">
        <v>11</v>
      </c>
      <c r="B12" s="11">
        <f>(768*2)+834</f>
        <v>2370</v>
      </c>
      <c r="C12" s="22">
        <f>(1146*2)+1059</f>
        <v>3351</v>
      </c>
      <c r="D12" s="9">
        <f>(2093*2)+1986</f>
        <v>6172</v>
      </c>
      <c r="E12" s="22">
        <f>(607*2)+8</f>
        <v>1222</v>
      </c>
      <c r="F12" s="26">
        <f t="shared" si="0"/>
        <v>13115</v>
      </c>
      <c r="G12" s="29"/>
    </row>
    <row r="13" spans="1:7" ht="21.75">
      <c r="A13" s="17" t="s">
        <v>12</v>
      </c>
      <c r="B13" s="11">
        <f>(807*2)+893</f>
        <v>2507</v>
      </c>
      <c r="C13" s="22">
        <f>(1079*2)+1762</f>
        <v>3920</v>
      </c>
      <c r="D13" s="9">
        <f>(1907*2)+2631</f>
        <v>6445</v>
      </c>
      <c r="E13" s="22">
        <f>(129*2)+94</f>
        <v>352</v>
      </c>
      <c r="F13" s="26">
        <f t="shared" si="0"/>
        <v>13224</v>
      </c>
      <c r="G13" s="29"/>
    </row>
    <row r="14" spans="1:7" ht="21.75">
      <c r="A14" s="17" t="s">
        <v>13</v>
      </c>
      <c r="B14" s="11">
        <f>(847*2)+785</f>
        <v>2479</v>
      </c>
      <c r="C14" s="22">
        <f>(1420*2)+2056</f>
        <v>4896</v>
      </c>
      <c r="D14" s="9">
        <f>(1940*2)+2441</f>
        <v>6321</v>
      </c>
      <c r="E14" s="22">
        <f>(62*2)+80</f>
        <v>204</v>
      </c>
      <c r="F14" s="26">
        <f t="shared" si="0"/>
        <v>13900</v>
      </c>
      <c r="G14" s="29"/>
    </row>
    <row r="15" spans="1:7" ht="21.75">
      <c r="A15" s="17" t="s">
        <v>14</v>
      </c>
      <c r="B15" s="11">
        <f>(1153*2)+927</f>
        <v>3233</v>
      </c>
      <c r="C15" s="22">
        <f>(1381*2)+1791</f>
        <v>4553</v>
      </c>
      <c r="D15" s="9">
        <f>(2132*2)+2413</f>
        <v>6677</v>
      </c>
      <c r="E15" s="22">
        <f>(273*2)+102</f>
        <v>648</v>
      </c>
      <c r="F15" s="26">
        <f t="shared" si="0"/>
        <v>15111</v>
      </c>
      <c r="G15" s="1"/>
    </row>
    <row r="16" spans="1:7" ht="22.5" thickBot="1">
      <c r="A16" s="18" t="s">
        <v>15</v>
      </c>
      <c r="B16" s="11">
        <f>(1075*2)+800</f>
        <v>2950</v>
      </c>
      <c r="C16" s="22">
        <f>(1156*2)+1380</f>
        <v>3692</v>
      </c>
      <c r="D16" s="9">
        <f>(2040*2)+2751</f>
        <v>6831</v>
      </c>
      <c r="E16" s="22">
        <f>(444*2)+4</f>
        <v>892</v>
      </c>
      <c r="F16" s="27">
        <f>SUM(B16:E16)</f>
        <v>14365</v>
      </c>
      <c r="G16" s="1"/>
    </row>
    <row r="17" spans="1:7" ht="22.5" thickBot="1">
      <c r="A17" s="19" t="s">
        <v>16</v>
      </c>
      <c r="B17" s="12">
        <f>SUM(B5:B16)</f>
        <v>33351</v>
      </c>
      <c r="C17" s="23">
        <f>SUM(C5:C16)</f>
        <v>54781</v>
      </c>
      <c r="D17" s="6">
        <f>SUM(D5:D16)</f>
        <v>81337</v>
      </c>
      <c r="E17" s="23">
        <f>SUM(E5:E16)</f>
        <v>7279</v>
      </c>
      <c r="F17" s="28">
        <f>SUM(F5:F16)</f>
        <v>176748</v>
      </c>
      <c r="G17" s="29"/>
    </row>
    <row r="19" ht="21.75">
      <c r="A19" s="15" t="s">
        <v>19</v>
      </c>
    </row>
    <row r="20" ht="21.75">
      <c r="A20" s="14" t="s">
        <v>20</v>
      </c>
    </row>
    <row r="21" spans="2:6" ht="21.75">
      <c r="B21" s="32"/>
      <c r="C21" s="32"/>
      <c r="D21" s="32"/>
      <c r="E21" s="32"/>
      <c r="F21" s="32"/>
    </row>
    <row r="22" spans="2:6" ht="21.75">
      <c r="B22" s="30"/>
      <c r="C22" s="30"/>
      <c r="D22" s="30"/>
      <c r="E22" s="29"/>
      <c r="F22" s="29"/>
    </row>
    <row r="23" spans="2:6" ht="21.75">
      <c r="B23" s="30"/>
      <c r="C23" s="30"/>
      <c r="D23" s="30"/>
      <c r="E23" s="29"/>
      <c r="F23" s="29"/>
    </row>
    <row r="24" spans="2:6" ht="21.75">
      <c r="B24" s="30"/>
      <c r="C24" s="30"/>
      <c r="D24" s="30"/>
      <c r="E24" s="29"/>
      <c r="F24" s="29"/>
    </row>
    <row r="25" spans="2:6" ht="21.75">
      <c r="B25" s="30"/>
      <c r="C25" s="30"/>
      <c r="D25" s="30"/>
      <c r="E25" s="29"/>
      <c r="F25" s="29"/>
    </row>
    <row r="26" spans="2:6" ht="21.75">
      <c r="B26" s="30"/>
      <c r="C26" s="30"/>
      <c r="D26" s="30"/>
      <c r="E26" s="29"/>
      <c r="F26" s="29"/>
    </row>
    <row r="27" spans="2:6" ht="21.75">
      <c r="B27" s="30"/>
      <c r="C27" s="30"/>
      <c r="D27" s="30"/>
      <c r="E27" s="29"/>
      <c r="F27" s="29"/>
    </row>
    <row r="28" spans="2:6" ht="21.75">
      <c r="B28" s="30"/>
      <c r="C28" s="30"/>
      <c r="D28" s="30"/>
      <c r="E28" s="29"/>
      <c r="F28" s="29"/>
    </row>
    <row r="29" spans="2:6" ht="21.75">
      <c r="B29" s="30"/>
      <c r="C29" s="30"/>
      <c r="D29" s="30"/>
      <c r="E29" s="29"/>
      <c r="F29" s="29"/>
    </row>
    <row r="30" spans="2:6" ht="21.75">
      <c r="B30" s="30"/>
      <c r="C30" s="30"/>
      <c r="D30" s="30"/>
      <c r="E30" s="29"/>
      <c r="F30" s="29"/>
    </row>
    <row r="31" spans="2:6" ht="21.75">
      <c r="B31" s="30"/>
      <c r="C31" s="30"/>
      <c r="D31" s="30"/>
      <c r="E31" s="29"/>
      <c r="F31" s="29"/>
    </row>
    <row r="32" spans="2:6" ht="21.75">
      <c r="B32" s="31"/>
      <c r="C32" s="31"/>
      <c r="D32" s="30"/>
      <c r="E32" s="29"/>
      <c r="F32" s="29"/>
    </row>
  </sheetData>
  <sheetProtection/>
  <mergeCells count="4">
    <mergeCell ref="B3:C3"/>
    <mergeCell ref="D3:E3"/>
    <mergeCell ref="A3:A4"/>
    <mergeCell ref="F3:F4"/>
  </mergeCells>
  <printOptions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User</cp:lastModifiedBy>
  <cp:lastPrinted>2016-06-24T09:16:36Z</cp:lastPrinted>
  <dcterms:created xsi:type="dcterms:W3CDTF">2006-04-27T08:33:02Z</dcterms:created>
  <dcterms:modified xsi:type="dcterms:W3CDTF">2020-01-07T08:01:23Z</dcterms:modified>
  <cp:category/>
  <cp:version/>
  <cp:contentType/>
  <cp:contentStatus/>
</cp:coreProperties>
</file>